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2" activeTab="2"/>
  </bookViews>
  <sheets>
    <sheet name="风险补偿资金汇总表" sheetId="1" state="hidden" r:id="rId1"/>
    <sheet name="计划汇总" sheetId="2" state="hidden" r:id="rId2"/>
    <sheet name="风险补偿资金分配表" sheetId="3" r:id="rId3"/>
  </sheets>
  <definedNames>
    <definedName name="_xlnm._FilterDatabase" localSheetId="0" hidden="1">风险补偿资金汇总表!$A$3:$U$22</definedName>
    <definedName name="_xlnm.Print_Area" localSheetId="2">风险补偿资金分配表!$A$1:$B$15</definedName>
    <definedName name="_xlnm.Print_Area" localSheetId="0">风险补偿资金汇总表!$A$1:$U$22</definedName>
    <definedName name="_xlnm.Print_Area" localSheetId="1">计划汇总!$A$1:$E$14</definedName>
  </definedNames>
  <calcPr calcId="144525"/>
</workbook>
</file>

<file path=xl/sharedStrings.xml><?xml version="1.0" encoding="utf-8"?>
<sst xmlns="http://schemas.openxmlformats.org/spreadsheetml/2006/main" count="139" uniqueCount="88">
  <si>
    <t>2021年度自治区中小微企业信用担保风险补偿资金汇总表</t>
  </si>
  <si>
    <t>序号</t>
  </si>
  <si>
    <t>担保资金汇总表对应号数</t>
  </si>
  <si>
    <t>担保机构名称</t>
  </si>
  <si>
    <t>机构性质</t>
  </si>
  <si>
    <t>企业申请</t>
  </si>
  <si>
    <t>会计师事务所核查</t>
  </si>
  <si>
    <t>实收资本</t>
  </si>
  <si>
    <t>担保企业户数</t>
  </si>
  <si>
    <t>担保金额</t>
  </si>
  <si>
    <t>年平均中小微企业贷款担保责任额占实收资本比重（%）</t>
  </si>
  <si>
    <t>当年累计中小微企业担保额占担保总额比重  （%）</t>
  </si>
  <si>
    <t>上年结转在保贷款年平均余额</t>
  </si>
  <si>
    <t>当年新增担保贷款年平均余额</t>
  </si>
  <si>
    <t>企业申请担保风险补偿资金</t>
  </si>
  <si>
    <t>上年结转在保贷款补助担保风险补偿金</t>
  </si>
  <si>
    <t>当年新增担保贷款补助担保风险补偿金</t>
  </si>
  <si>
    <t>补助担保风险补偿资金合计</t>
  </si>
  <si>
    <t>补助担保风险补偿资金差异
（申请-核查）</t>
  </si>
  <si>
    <t>上年结转</t>
  </si>
  <si>
    <t>当年新增</t>
  </si>
  <si>
    <t>合计</t>
  </si>
  <si>
    <t>区直</t>
  </si>
  <si>
    <t>广西中小企业融资担保有限公司</t>
  </si>
  <si>
    <t>国有独资</t>
  </si>
  <si>
    <t>南宁市</t>
  </si>
  <si>
    <t>南宁联合创新融资担保有限公司</t>
  </si>
  <si>
    <t>有限责任公司</t>
  </si>
  <si>
    <t>单户大于注册资本的10%</t>
  </si>
  <si>
    <t>广西中港兴融资担保有限责任公司</t>
  </si>
  <si>
    <t>国有控股</t>
  </si>
  <si>
    <t>广西投资集团融资担保有限公司</t>
  </si>
  <si>
    <t>南宁市南方融资担保有限公司</t>
  </si>
  <si>
    <t>柳州市</t>
  </si>
  <si>
    <t>广西柳州中小企业融资担保有限公司</t>
  </si>
  <si>
    <t>柳州东城中小企业融资担保有限公司</t>
  </si>
  <si>
    <t>单户大于注册资本的11%</t>
  </si>
  <si>
    <t>桂林市</t>
  </si>
  <si>
    <t>桂林市小微企业融资担保有限公司</t>
  </si>
  <si>
    <t>国有企业</t>
  </si>
  <si>
    <t>政府性融资担保机构</t>
  </si>
  <si>
    <t>贵港市</t>
  </si>
  <si>
    <t>广西贵港市西江融资担保有限公司</t>
  </si>
  <si>
    <t>百色市</t>
  </si>
  <si>
    <t>广西福地融资担保有限公司</t>
  </si>
  <si>
    <t>来宾市</t>
  </si>
  <si>
    <t>广西来宾金投融资担保有限公司</t>
  </si>
  <si>
    <t>单户超10%</t>
  </si>
  <si>
    <t>情况说明：月在保天数超过15天（含15天）按整月计算。 年平均中小微企业贷款担保责任额占实收资本比重（%）根据审定数重新计算。</t>
  </si>
  <si>
    <t>计算公式：年平均额=当年实际占用月份×担保额÷12</t>
  </si>
  <si>
    <t>2021年度自治区中小微企业信用担保风险补偿资金项目计划汇总表</t>
  </si>
  <si>
    <t>第一批</t>
  </si>
  <si>
    <t>第二批</t>
  </si>
  <si>
    <t>企业名称</t>
  </si>
  <si>
    <t>补助方式</t>
  </si>
  <si>
    <t>补助金额（万元）</t>
  </si>
  <si>
    <t>所在地</t>
  </si>
  <si>
    <t>广西再担保有限公司</t>
  </si>
  <si>
    <t>广西融资担保集团有限公司</t>
  </si>
  <si>
    <t>全区合计</t>
  </si>
  <si>
    <t>广西农业信贷融资担保有限公司</t>
  </si>
  <si>
    <t>广西桂惠融资担保有限公司</t>
  </si>
  <si>
    <t>无偿补助</t>
  </si>
  <si>
    <t>贺州市小微企业融资担保有限公司</t>
  </si>
  <si>
    <t>宾阳县农业信贷融资担保有限公司</t>
  </si>
  <si>
    <t>南宁</t>
  </si>
  <si>
    <t>钦州市小微企业融资担保有限公司</t>
  </si>
  <si>
    <t>柳州市农业信贷融资担保有限公司</t>
  </si>
  <si>
    <t>玉林市小微企业融资担保有限公司</t>
  </si>
  <si>
    <t>玉林市农业信贷融资担保有限公司</t>
  </si>
  <si>
    <t>梧州市小微企业融资担保有限公司</t>
  </si>
  <si>
    <t>河池市宜州农业信贷融资担保有限公司</t>
  </si>
  <si>
    <t>北海市小微企业融资担保有限公司</t>
  </si>
  <si>
    <t>柳州</t>
  </si>
  <si>
    <t>河池市小微企业融资担保有限责任公司</t>
  </si>
  <si>
    <t>防城港市小微企业融资担保有限公司</t>
  </si>
  <si>
    <t>桂林</t>
  </si>
  <si>
    <t>崇左市小微企业融资担保有限公司</t>
  </si>
  <si>
    <t>贵港</t>
  </si>
  <si>
    <t>百色</t>
  </si>
  <si>
    <t>南宁市小微企业融资担保有限公司</t>
  </si>
  <si>
    <t>来宾</t>
  </si>
  <si>
    <t>柳州市小微企业融资担保有限公司</t>
  </si>
  <si>
    <t>来宾市小微企业融资担保有限公司</t>
  </si>
  <si>
    <t>贵港市小微企业融资担保有限公司</t>
  </si>
  <si>
    <t>百色市小微企业融资担保有限公司</t>
  </si>
  <si>
    <t>附件</t>
  </si>
  <si>
    <t>2022年度自治区中小微企业信用担保风险补偿资金项目计划名单</t>
  </si>
</sst>
</file>

<file path=xl/styles.xml><?xml version="1.0" encoding="utf-8"?>
<styleSheet xmlns="http://schemas.openxmlformats.org/spreadsheetml/2006/main">
  <numFmts count="5">
    <numFmt numFmtId="176" formatCode="#,##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2"/>
      <color theme="1"/>
      <name val="宋体"/>
      <charset val="134"/>
      <scheme val="minor"/>
    </font>
    <font>
      <b/>
      <sz val="14"/>
      <color rgb="FF000000"/>
      <name val="宋体"/>
      <charset val="134"/>
      <scheme val="major"/>
    </font>
    <font>
      <sz val="10"/>
      <color rgb="FF000000"/>
      <name val="微软雅黑"/>
      <charset val="134"/>
    </font>
    <font>
      <b/>
      <sz val="10"/>
      <color rgb="FF000000"/>
      <name val="宋体"/>
      <charset val="134"/>
    </font>
    <font>
      <sz val="11"/>
      <color rgb="FF000000"/>
      <name val="Times New Roman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8"/>
      <name val="宋体"/>
      <charset val="134"/>
      <scheme val="major"/>
    </font>
    <font>
      <b/>
      <sz val="1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13" fillId="8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20" fillId="11" borderId="13" applyNumberFormat="false" applyAlignment="false" applyProtection="false">
      <alignment vertical="center"/>
    </xf>
    <xf numFmtId="0" fontId="21" fillId="12" borderId="14" applyNumberFormat="false" applyAlignment="false" applyProtection="false">
      <alignment vertical="center"/>
    </xf>
    <xf numFmtId="0" fontId="23" fillId="14" borderId="0" applyNumberFormat="false" applyBorder="false" applyAlignment="false" applyProtection="false">
      <alignment vertical="center"/>
    </xf>
    <xf numFmtId="0" fontId="19" fillId="0" borderId="12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2" fillId="0" borderId="12" applyNumberFormat="false" applyFill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1" fontId="27" fillId="0" borderId="0" applyFon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25" fillId="0" borderId="15" applyNumberFormat="false" applyFill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31" fillId="0" borderId="1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42" fontId="27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27" fillId="20" borderId="16" applyNumberFormat="false" applyFont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30" fillId="25" borderId="0" applyNumberFormat="false" applyBorder="false" applyAlignment="false" applyProtection="false">
      <alignment vertical="center"/>
    </xf>
    <xf numFmtId="0" fontId="29" fillId="11" borderId="10" applyNumberFormat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9" fontId="27" fillId="0" borderId="0" applyFont="false" applyFill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44" fontId="27" fillId="0" borderId="0" applyFont="false" applyFill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4" fillId="5" borderId="10" applyNumberFormat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67">
    <xf numFmtId="0" fontId="0" fillId="0" borderId="0" xfId="0">
      <alignment vertical="center"/>
    </xf>
    <xf numFmtId="0" fontId="0" fillId="0" borderId="0" xfId="1">
      <alignment vertical="center"/>
    </xf>
    <xf numFmtId="0" fontId="1" fillId="0" borderId="0" xfId="1" applyFont="true" applyAlignment="true">
      <alignment horizontal="center" vertical="center" wrapText="true"/>
    </xf>
    <xf numFmtId="0" fontId="1" fillId="0" borderId="0" xfId="1" applyFont="true">
      <alignment vertical="center"/>
    </xf>
    <xf numFmtId="0" fontId="2" fillId="0" borderId="0" xfId="1" applyFont="true">
      <alignment vertical="center"/>
    </xf>
    <xf numFmtId="0" fontId="3" fillId="0" borderId="1" xfId="1" applyFont="true" applyBorder="true" applyAlignment="true">
      <alignment horizontal="center" vertical="center" wrapText="true"/>
    </xf>
    <xf numFmtId="0" fontId="3" fillId="0" borderId="0" xfId="1" applyFont="true" applyAlignment="true">
      <alignment horizontal="center" vertical="center" wrapText="true"/>
    </xf>
    <xf numFmtId="0" fontId="4" fillId="0" borderId="1" xfId="1" applyFont="true" applyBorder="true" applyAlignment="true">
      <alignment horizontal="center" vertical="center" wrapText="true"/>
    </xf>
    <xf numFmtId="0" fontId="5" fillId="0" borderId="1" xfId="1" applyFont="true" applyBorder="true" applyAlignment="true">
      <alignment horizontal="center" vertical="center" wrapText="true"/>
    </xf>
    <xf numFmtId="0" fontId="5" fillId="0" borderId="0" xfId="1" applyFont="true" applyAlignment="true">
      <alignment horizontal="center" vertical="center" wrapText="true"/>
    </xf>
    <xf numFmtId="0" fontId="5" fillId="0" borderId="0" xfId="1" applyFont="true" applyAlignment="true">
      <alignment horizontal="left" vertical="center" wrapText="true"/>
    </xf>
    <xf numFmtId="0" fontId="6" fillId="0" borderId="0" xfId="1" applyFont="true">
      <alignment vertical="center"/>
    </xf>
    <xf numFmtId="0" fontId="5" fillId="0" borderId="2" xfId="1" applyFont="true" applyBorder="true" applyAlignment="true">
      <alignment horizontal="center" vertical="center" wrapText="true"/>
    </xf>
    <xf numFmtId="176" fontId="4" fillId="0" borderId="2" xfId="1" applyNumberFormat="true" applyFont="true" applyBorder="true" applyAlignment="true">
      <alignment horizontal="center" vertical="center" wrapText="true"/>
    </xf>
    <xf numFmtId="0" fontId="5" fillId="0" borderId="1" xfId="1" applyFont="true" applyBorder="true" applyAlignment="true">
      <alignment vertical="center" wrapText="true"/>
    </xf>
    <xf numFmtId="176" fontId="4" fillId="0" borderId="1" xfId="1" applyNumberFormat="true" applyFont="true" applyBorder="true" applyAlignment="true">
      <alignment horizontal="center" vertical="center" wrapText="true"/>
    </xf>
    <xf numFmtId="0" fontId="2" fillId="0" borderId="0" xfId="1" applyFont="true" applyAlignment="true">
      <alignment horizontal="center" vertical="center"/>
    </xf>
    <xf numFmtId="0" fontId="7" fillId="0" borderId="0" xfId="0" applyFont="true" applyAlignment="true">
      <alignment horizontal="center" wrapText="true"/>
    </xf>
    <xf numFmtId="0" fontId="5" fillId="0" borderId="0" xfId="0" applyFont="true" applyAlignment="true">
      <alignment horizontal="center" wrapText="true"/>
    </xf>
    <xf numFmtId="0" fontId="5" fillId="0" borderId="0" xfId="0" applyFont="true" applyAlignment="true">
      <alignment horizontal="center" vertical="center" wrapText="true"/>
    </xf>
    <xf numFmtId="0" fontId="8" fillId="0" borderId="0" xfId="0" applyFont="true" applyAlignment="true">
      <alignment horizontal="center" vertical="center"/>
    </xf>
    <xf numFmtId="0" fontId="9" fillId="0" borderId="0" xfId="0" applyFont="true">
      <alignment vertical="center"/>
    </xf>
    <xf numFmtId="0" fontId="10" fillId="0" borderId="1" xfId="0" applyFont="true" applyBorder="true" applyAlignment="true">
      <alignment horizontal="center" vertical="center" wrapText="true"/>
    </xf>
    <xf numFmtId="0" fontId="10" fillId="0" borderId="1" xfId="0" applyFont="true" applyBorder="true">
      <alignment vertical="center"/>
    </xf>
    <xf numFmtId="0" fontId="11" fillId="0" borderId="2" xfId="0" applyFont="true" applyBorder="true" applyAlignment="true">
      <alignment horizontal="center" vertical="center" wrapText="true"/>
    </xf>
    <xf numFmtId="0" fontId="11" fillId="0" borderId="3" xfId="0" applyFont="true" applyBorder="true" applyAlignment="true">
      <alignment horizontal="center" vertical="center" wrapText="true"/>
    </xf>
    <xf numFmtId="0" fontId="10" fillId="0" borderId="3" xfId="0" applyFont="true" applyBorder="true" applyAlignment="true">
      <alignment horizontal="center" vertical="center" wrapText="true"/>
    </xf>
    <xf numFmtId="0" fontId="10" fillId="0" borderId="3" xfId="0" applyFont="true" applyBorder="true" applyAlignment="true">
      <alignment vertical="center" wrapText="true"/>
    </xf>
    <xf numFmtId="0" fontId="10" fillId="0" borderId="4" xfId="0" applyFont="true" applyBorder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2" fillId="0" borderId="0" xfId="0" applyFont="true" applyAlignment="true">
      <alignment vertical="top" wrapText="true"/>
    </xf>
    <xf numFmtId="0" fontId="10" fillId="0" borderId="5" xfId="0" applyFont="true" applyBorder="true" applyAlignment="true">
      <alignment horizontal="center" vertical="center" wrapText="true"/>
    </xf>
    <xf numFmtId="0" fontId="10" fillId="0" borderId="5" xfId="0" applyFont="true" applyBorder="true">
      <alignment vertical="center"/>
    </xf>
    <xf numFmtId="176" fontId="11" fillId="0" borderId="3" xfId="0" applyNumberFormat="true" applyFont="true" applyBorder="true" applyAlignment="true">
      <alignment vertical="center" wrapText="true"/>
    </xf>
    <xf numFmtId="0" fontId="11" fillId="0" borderId="3" xfId="0" applyFont="true" applyBorder="true" applyAlignment="true">
      <alignment vertical="center" wrapText="true"/>
    </xf>
    <xf numFmtId="176" fontId="11" fillId="0" borderId="6" xfId="0" applyNumberFormat="true" applyFont="true" applyBorder="true" applyAlignment="true">
      <alignment vertical="center" wrapText="true"/>
    </xf>
    <xf numFmtId="0" fontId="11" fillId="0" borderId="6" xfId="0" applyFont="true" applyBorder="true" applyAlignment="true">
      <alignment vertical="center" wrapText="true"/>
    </xf>
    <xf numFmtId="43" fontId="11" fillId="0" borderId="1" xfId="20" applyFont="true" applyBorder="true" applyAlignment="true">
      <alignment vertical="center" wrapText="true"/>
    </xf>
    <xf numFmtId="0" fontId="11" fillId="0" borderId="1" xfId="20" applyNumberFormat="true" applyFont="true" applyBorder="true" applyAlignment="true">
      <alignment vertical="center" wrapText="true"/>
    </xf>
    <xf numFmtId="10" fontId="11" fillId="0" borderId="1" xfId="0" applyNumberFormat="true" applyFont="true" applyBorder="true" applyAlignment="true">
      <alignment vertical="center" wrapText="true"/>
    </xf>
    <xf numFmtId="43" fontId="11" fillId="0" borderId="3" xfId="20" applyFont="true" applyBorder="true" applyAlignment="true">
      <alignment vertical="center" wrapText="true"/>
    </xf>
    <xf numFmtId="0" fontId="11" fillId="0" borderId="3" xfId="20" applyNumberFormat="true" applyFont="true" applyBorder="true" applyAlignment="true">
      <alignment vertical="center" wrapText="true"/>
    </xf>
    <xf numFmtId="10" fontId="11" fillId="0" borderId="3" xfId="0" applyNumberFormat="true" applyFont="true" applyBorder="true" applyAlignment="true">
      <alignment vertical="center" wrapText="true"/>
    </xf>
    <xf numFmtId="0" fontId="11" fillId="0" borderId="5" xfId="20" applyNumberFormat="true" applyFont="true" applyBorder="true" applyAlignment="true">
      <alignment vertical="center" wrapText="true"/>
    </xf>
    <xf numFmtId="10" fontId="11" fillId="0" borderId="5" xfId="0" applyNumberFormat="true" applyFont="true" applyBorder="true" applyAlignment="true">
      <alignment vertical="center" wrapText="true"/>
    </xf>
    <xf numFmtId="43" fontId="11" fillId="0" borderId="5" xfId="20" applyFont="true" applyBorder="true" applyAlignment="true">
      <alignment vertical="center" wrapText="true"/>
    </xf>
    <xf numFmtId="43" fontId="11" fillId="0" borderId="5" xfId="20" applyFont="true" applyBorder="true" applyAlignment="true">
      <alignment vertical="center"/>
    </xf>
    <xf numFmtId="43" fontId="11" fillId="0" borderId="7" xfId="20" applyFont="true" applyBorder="true" applyAlignment="true">
      <alignment vertical="center"/>
    </xf>
    <xf numFmtId="43" fontId="11" fillId="0" borderId="1" xfId="20" applyFont="true" applyBorder="true" applyAlignment="true">
      <alignment vertical="center"/>
    </xf>
    <xf numFmtId="43" fontId="2" fillId="0" borderId="0" xfId="0" applyNumberFormat="true" applyFont="true">
      <alignment vertical="center"/>
    </xf>
    <xf numFmtId="9" fontId="10" fillId="0" borderId="3" xfId="0" applyNumberFormat="true" applyFont="true" applyBorder="true" applyAlignment="true">
      <alignment horizontal="center" vertical="center" wrapText="true"/>
    </xf>
    <xf numFmtId="9" fontId="11" fillId="0" borderId="3" xfId="0" applyNumberFormat="true" applyFont="true" applyBorder="true" applyAlignment="true">
      <alignment vertical="center" wrapText="true"/>
    </xf>
    <xf numFmtId="43" fontId="11" fillId="0" borderId="3" xfId="20" applyFont="true" applyFill="true" applyBorder="true" applyAlignment="true">
      <alignment vertical="center" wrapText="true"/>
    </xf>
    <xf numFmtId="43" fontId="11" fillId="0" borderId="1" xfId="20" applyFont="true" applyFill="true" applyBorder="true" applyAlignment="true">
      <alignment vertical="center"/>
    </xf>
    <xf numFmtId="43" fontId="11" fillId="0" borderId="6" xfId="20" applyFont="true" applyFill="true" applyBorder="true" applyAlignment="true">
      <alignment vertical="center" wrapText="true"/>
    </xf>
    <xf numFmtId="9" fontId="11" fillId="0" borderId="8" xfId="0" applyNumberFormat="true" applyFont="true" applyBorder="true" applyAlignment="true">
      <alignment vertical="center" wrapText="true"/>
    </xf>
    <xf numFmtId="43" fontId="11" fillId="0" borderId="9" xfId="20" applyFont="true" applyFill="true" applyBorder="true" applyAlignment="true">
      <alignment vertical="center"/>
    </xf>
    <xf numFmtId="9" fontId="11" fillId="0" borderId="6" xfId="0" applyNumberFormat="true" applyFont="true" applyBorder="true" applyAlignment="true">
      <alignment vertical="center" wrapText="true"/>
    </xf>
    <xf numFmtId="9" fontId="11" fillId="0" borderId="1" xfId="0" applyNumberFormat="true" applyFont="true" applyBorder="true" applyAlignment="true">
      <alignment vertical="center" wrapText="true"/>
    </xf>
    <xf numFmtId="43" fontId="11" fillId="0" borderId="1" xfId="20" applyFont="true" applyFill="true" applyBorder="true" applyAlignment="true">
      <alignment vertical="center" wrapText="true"/>
    </xf>
    <xf numFmtId="43" fontId="11" fillId="0" borderId="4" xfId="20" applyFont="true" applyFill="true" applyBorder="true" applyAlignment="true">
      <alignment vertical="center"/>
    </xf>
    <xf numFmtId="9" fontId="2" fillId="0" borderId="0" xfId="0" applyNumberFormat="true" applyFont="true">
      <alignment vertical="center"/>
    </xf>
    <xf numFmtId="0" fontId="2" fillId="0" borderId="0" xfId="0" applyFont="true" applyAlignment="true">
      <alignment vertical="top"/>
    </xf>
    <xf numFmtId="43" fontId="11" fillId="0" borderId="9" xfId="20" applyFont="true" applyFill="true" applyBorder="true" applyAlignment="true">
      <alignment vertical="center" wrapText="true"/>
    </xf>
    <xf numFmtId="43" fontId="11" fillId="0" borderId="5" xfId="20" applyFont="true" applyFill="true" applyBorder="true" applyAlignment="true">
      <alignment vertical="center" wrapText="true"/>
    </xf>
    <xf numFmtId="176" fontId="2" fillId="0" borderId="0" xfId="0" applyNumberFormat="true" applyFont="true">
      <alignment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77"/>
  <sheetViews>
    <sheetView view="pageBreakPreview" zoomScale="90" zoomScaleNormal="100" zoomScaleSheetLayoutView="90" workbookViewId="0">
      <pane ySplit="3" topLeftCell="A4" activePane="bottomLeft" state="frozen"/>
      <selection/>
      <selection pane="bottomLeft" activeCell="I8" sqref="I8"/>
    </sheetView>
  </sheetViews>
  <sheetFormatPr defaultColWidth="8.8" defaultRowHeight="15.75"/>
  <cols>
    <col min="1" max="1" width="3.7" customWidth="true"/>
    <col min="2" max="2" width="5.2" hidden="true" customWidth="true"/>
    <col min="3" max="3" width="16.5" customWidth="true"/>
    <col min="4" max="4" width="8.7" customWidth="true"/>
    <col min="5" max="5" width="11" customWidth="true"/>
    <col min="6" max="6" width="8" customWidth="true"/>
    <col min="7" max="7" width="11.4" customWidth="true"/>
    <col min="8" max="8" width="9.9" customWidth="true"/>
    <col min="9" max="9" width="10.6" customWidth="true"/>
    <col min="10" max="10" width="11.3" customWidth="true"/>
    <col min="11" max="11" width="10.9" customWidth="true"/>
    <col min="12" max="12" width="8.3" customWidth="true"/>
    <col min="13" max="13" width="10.4" customWidth="true"/>
    <col min="14" max="14" width="9.5" customWidth="true"/>
    <col min="15" max="15" width="8.1" customWidth="true"/>
    <col min="16" max="16" width="11" customWidth="true"/>
    <col min="17" max="17" width="7.6" customWidth="true"/>
    <col min="18" max="18" width="10.5" customWidth="true"/>
    <col min="19" max="19" width="9.4" customWidth="true"/>
    <col min="20" max="20" width="7.9" customWidth="true"/>
    <col min="21" max="21" width="10.5" customWidth="true"/>
    <col min="22" max="26" width="12.9" customWidth="true"/>
  </cols>
  <sheetData>
    <row r="1" ht="31.5" customHeight="true" spans="1:26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30"/>
      <c r="W1" s="30"/>
      <c r="X1" s="30"/>
      <c r="Y1" s="30"/>
      <c r="Z1" s="30"/>
    </row>
    <row r="2" spans="1:26">
      <c r="A2" s="22" t="s">
        <v>1</v>
      </c>
      <c r="B2" s="22" t="s">
        <v>2</v>
      </c>
      <c r="C2" s="22" t="s">
        <v>3</v>
      </c>
      <c r="D2" s="22" t="s">
        <v>4</v>
      </c>
      <c r="E2" s="32" t="s">
        <v>5</v>
      </c>
      <c r="F2" s="33"/>
      <c r="G2" s="33"/>
      <c r="H2" s="33"/>
      <c r="I2" s="33"/>
      <c r="J2" s="33"/>
      <c r="K2" s="33"/>
      <c r="L2" s="33"/>
      <c r="M2" s="32" t="s">
        <v>6</v>
      </c>
      <c r="N2" s="33"/>
      <c r="O2" s="33"/>
      <c r="P2" s="33"/>
      <c r="Q2" s="33"/>
      <c r="R2" s="33"/>
      <c r="S2" s="33"/>
      <c r="T2" s="33"/>
      <c r="U2" s="33"/>
      <c r="V2" s="30"/>
      <c r="W2" s="30"/>
      <c r="X2" s="30"/>
      <c r="Y2" s="30"/>
      <c r="Z2" s="30"/>
    </row>
    <row r="3" ht="76.8" customHeight="true" spans="1:26">
      <c r="A3" s="23"/>
      <c r="B3" s="23"/>
      <c r="C3" s="23"/>
      <c r="D3" s="23"/>
      <c r="E3" s="26" t="s">
        <v>7</v>
      </c>
      <c r="F3" s="26" t="s">
        <v>8</v>
      </c>
      <c r="G3" s="26" t="s">
        <v>9</v>
      </c>
      <c r="H3" s="26" t="s">
        <v>10</v>
      </c>
      <c r="I3" s="26" t="s">
        <v>11</v>
      </c>
      <c r="J3" s="26" t="s">
        <v>12</v>
      </c>
      <c r="K3" s="26" t="s">
        <v>13</v>
      </c>
      <c r="L3" s="26" t="s">
        <v>14</v>
      </c>
      <c r="M3" s="26" t="s">
        <v>7</v>
      </c>
      <c r="N3" s="51" t="s">
        <v>10</v>
      </c>
      <c r="O3" s="51" t="s">
        <v>11</v>
      </c>
      <c r="P3" s="26" t="s">
        <v>12</v>
      </c>
      <c r="Q3" s="26" t="s">
        <v>15</v>
      </c>
      <c r="R3" s="26" t="s">
        <v>13</v>
      </c>
      <c r="S3" s="26" t="s">
        <v>16</v>
      </c>
      <c r="T3" s="26" t="s">
        <v>17</v>
      </c>
      <c r="U3" s="26" t="s">
        <v>18</v>
      </c>
      <c r="V3" s="30" t="s">
        <v>19</v>
      </c>
      <c r="W3" s="30" t="s">
        <v>20</v>
      </c>
      <c r="X3" s="30"/>
      <c r="Y3" s="30"/>
      <c r="Z3" s="30"/>
    </row>
    <row r="4" ht="16.5" spans="1:26">
      <c r="A4" s="24"/>
      <c r="B4" s="25"/>
      <c r="C4" s="26" t="s">
        <v>21</v>
      </c>
      <c r="D4" s="26"/>
      <c r="E4" s="34">
        <f>SUM(E6:E22)</f>
        <v>890243.01</v>
      </c>
      <c r="F4" s="35">
        <f>SUM(F6:F22)</f>
        <v>1913</v>
      </c>
      <c r="G4" s="34">
        <f>SUM(G6:G22)</f>
        <v>2475367.14</v>
      </c>
      <c r="H4" s="34"/>
      <c r="I4" s="34"/>
      <c r="J4" s="34">
        <f>SUM(J6:J22)</f>
        <v>1257831.33</v>
      </c>
      <c r="K4" s="34">
        <f>SUM(K6:K22)</f>
        <v>997098.48</v>
      </c>
      <c r="L4" s="34">
        <f>SUM(L6:L22)</f>
        <v>4379.84</v>
      </c>
      <c r="M4" s="34">
        <f>SUM(M6:M22)</f>
        <v>890243.01</v>
      </c>
      <c r="N4" s="52"/>
      <c r="O4" s="52"/>
      <c r="P4" s="34">
        <f>SUM(P6:P22)</f>
        <v>883273.762689667</v>
      </c>
      <c r="Q4" s="34">
        <f>SUM(Q6:Q22)</f>
        <v>1194.07958714467</v>
      </c>
      <c r="R4" s="34">
        <f>SUM(R6:R22)</f>
        <v>687660.553691583</v>
      </c>
      <c r="S4" s="34">
        <f>SUM(S6:S22)</f>
        <v>1375.32110738317</v>
      </c>
      <c r="T4" s="34">
        <f>SUM(T6:T22)</f>
        <v>2569.40069452783</v>
      </c>
      <c r="U4" s="34">
        <f>T4-L4</f>
        <v>-1810.43930547217</v>
      </c>
      <c r="V4" s="66">
        <f>J4-P4</f>
        <v>374557.567310333</v>
      </c>
      <c r="W4" s="66">
        <f>K4-R4</f>
        <v>309437.926308417</v>
      </c>
      <c r="X4" s="30"/>
      <c r="Y4" s="30"/>
      <c r="Z4" s="30"/>
    </row>
    <row r="5" ht="16.5" spans="1:26">
      <c r="A5" s="24"/>
      <c r="B5" s="25"/>
      <c r="C5" s="26" t="s">
        <v>22</v>
      </c>
      <c r="D5" s="26"/>
      <c r="E5" s="36"/>
      <c r="F5" s="37"/>
      <c r="G5" s="34"/>
      <c r="H5" s="34"/>
      <c r="I5" s="34"/>
      <c r="J5" s="34"/>
      <c r="K5" s="34"/>
      <c r="L5" s="34"/>
      <c r="M5" s="34"/>
      <c r="N5" s="52"/>
      <c r="O5" s="52"/>
      <c r="P5" s="34"/>
      <c r="Q5" s="34"/>
      <c r="R5" s="34"/>
      <c r="S5" s="34"/>
      <c r="T5" s="34"/>
      <c r="U5" s="34"/>
      <c r="V5" s="30"/>
      <c r="W5" s="30"/>
      <c r="X5" s="30"/>
      <c r="Y5" s="30"/>
      <c r="Z5" s="30"/>
    </row>
    <row r="6" ht="26.4" customHeight="true" spans="1:26">
      <c r="A6" s="24">
        <v>1</v>
      </c>
      <c r="B6" s="25">
        <v>1</v>
      </c>
      <c r="C6" s="27" t="s">
        <v>23</v>
      </c>
      <c r="D6" s="28" t="s">
        <v>24</v>
      </c>
      <c r="E6" s="38">
        <v>430000</v>
      </c>
      <c r="F6" s="39">
        <v>617</v>
      </c>
      <c r="G6" s="38">
        <f>1315292.92</f>
        <v>1315292.92</v>
      </c>
      <c r="H6" s="40">
        <v>1.0065</v>
      </c>
      <c r="I6" s="45">
        <v>0.7344</v>
      </c>
      <c r="J6" s="46">
        <v>693732.43</v>
      </c>
      <c r="K6" s="47">
        <v>432784.06</v>
      </c>
      <c r="L6" s="47">
        <v>1165.57</v>
      </c>
      <c r="M6" s="53">
        <v>430000</v>
      </c>
      <c r="N6" s="52">
        <f>(R6+P6)/M6</f>
        <v>2.28658680569612</v>
      </c>
      <c r="O6" s="52">
        <f>R6/(R6+P6)</f>
        <v>0.371376718059362</v>
      </c>
      <c r="P6" s="54">
        <v>618082.731962708</v>
      </c>
      <c r="Q6" s="53">
        <v>300</v>
      </c>
      <c r="R6" s="54">
        <v>365149.594486625</v>
      </c>
      <c r="S6" s="64">
        <f>R6*0.002</f>
        <v>730.29918897325</v>
      </c>
      <c r="T6" s="55">
        <f>Q6+S6</f>
        <v>1030.29918897325</v>
      </c>
      <c r="U6" s="53">
        <f>T6-L6</f>
        <v>-135.27081102675</v>
      </c>
      <c r="V6" s="30"/>
      <c r="W6" s="30"/>
      <c r="X6" s="30"/>
      <c r="Y6" s="30"/>
      <c r="Z6" s="30"/>
    </row>
    <row r="7" ht="16.5" spans="1:26">
      <c r="A7" s="24"/>
      <c r="B7" s="25"/>
      <c r="C7" s="27" t="s">
        <v>25</v>
      </c>
      <c r="D7" s="26"/>
      <c r="E7" s="41"/>
      <c r="F7" s="42"/>
      <c r="G7" s="41"/>
      <c r="H7" s="43"/>
      <c r="I7" s="43"/>
      <c r="J7" s="41"/>
      <c r="K7" s="41"/>
      <c r="L7" s="41"/>
      <c r="M7" s="53"/>
      <c r="N7" s="52"/>
      <c r="O7" s="52"/>
      <c r="P7" s="55"/>
      <c r="Q7" s="55"/>
      <c r="R7" s="55"/>
      <c r="S7" s="60"/>
      <c r="T7" s="65"/>
      <c r="U7" s="53"/>
      <c r="V7" s="30"/>
      <c r="W7" s="66"/>
      <c r="X7" s="30"/>
      <c r="Y7" s="30"/>
      <c r="Z7" s="30"/>
    </row>
    <row r="8" ht="31.2" customHeight="true" spans="1:26">
      <c r="A8" s="24">
        <v>2</v>
      </c>
      <c r="B8" s="25">
        <v>2</v>
      </c>
      <c r="C8" s="27" t="s">
        <v>26</v>
      </c>
      <c r="D8" s="22" t="s">
        <v>27</v>
      </c>
      <c r="E8" s="38">
        <v>10050</v>
      </c>
      <c r="F8" s="44">
        <v>25</v>
      </c>
      <c r="G8" s="38">
        <f>14870</f>
        <v>14870</v>
      </c>
      <c r="H8" s="45">
        <v>1.3205</v>
      </c>
      <c r="I8" s="45">
        <v>0.9045</v>
      </c>
      <c r="J8" s="46">
        <v>5957.11</v>
      </c>
      <c r="K8" s="47">
        <v>7313.33</v>
      </c>
      <c r="L8" s="47">
        <v>38.45</v>
      </c>
      <c r="M8" s="54">
        <v>10050</v>
      </c>
      <c r="N8" s="52"/>
      <c r="O8" s="56"/>
      <c r="P8" s="54"/>
      <c r="Q8" s="64">
        <f t="shared" ref="Q8" si="0">P8*0.004</f>
        <v>0</v>
      </c>
      <c r="R8" s="54"/>
      <c r="S8" s="60">
        <f>R8*0.002</f>
        <v>0</v>
      </c>
      <c r="T8" s="53">
        <f>Q8+S8</f>
        <v>0</v>
      </c>
      <c r="U8" s="53">
        <f>T8-L8</f>
        <v>-38.45</v>
      </c>
      <c r="V8" s="30" t="s">
        <v>28</v>
      </c>
      <c r="W8" s="30"/>
      <c r="X8" s="30"/>
      <c r="Y8" s="30"/>
      <c r="Z8" s="30"/>
    </row>
    <row r="9" ht="31.2" customHeight="true" spans="1:26">
      <c r="A9" s="24">
        <v>3</v>
      </c>
      <c r="B9" s="25">
        <v>3</v>
      </c>
      <c r="C9" s="27" t="s">
        <v>29</v>
      </c>
      <c r="D9" s="26" t="s">
        <v>30</v>
      </c>
      <c r="E9" s="38">
        <v>10000</v>
      </c>
      <c r="F9" s="44">
        <v>29</v>
      </c>
      <c r="G9" s="38">
        <v>23740</v>
      </c>
      <c r="H9" s="45">
        <v>2.37</v>
      </c>
      <c r="I9" s="45">
        <v>0.79</v>
      </c>
      <c r="J9" s="46">
        <v>34476</v>
      </c>
      <c r="K9" s="47">
        <v>9860</v>
      </c>
      <c r="L9" s="47">
        <v>158</v>
      </c>
      <c r="M9" s="53">
        <v>10000</v>
      </c>
      <c r="N9" s="52"/>
      <c r="O9" s="56"/>
      <c r="P9" s="57"/>
      <c r="Q9" s="64">
        <f t="shared" ref="Q9:Q18" si="1">P9*0.004</f>
        <v>0</v>
      </c>
      <c r="R9" s="57"/>
      <c r="S9" s="64">
        <f>R9*0.002</f>
        <v>0</v>
      </c>
      <c r="T9" s="60">
        <f>Q9+S9</f>
        <v>0</v>
      </c>
      <c r="U9" s="60">
        <f>T9-L9</f>
        <v>-158</v>
      </c>
      <c r="V9" s="30" t="s">
        <v>28</v>
      </c>
      <c r="W9" s="50"/>
      <c r="X9" s="30"/>
      <c r="Y9" s="30"/>
      <c r="Z9" s="30"/>
    </row>
    <row r="10" ht="30" customHeight="true" spans="1:26">
      <c r="A10" s="24">
        <v>4</v>
      </c>
      <c r="B10" s="25">
        <v>4</v>
      </c>
      <c r="C10" s="27" t="s">
        <v>31</v>
      </c>
      <c r="D10" s="26" t="s">
        <v>30</v>
      </c>
      <c r="E10" s="38">
        <v>45500</v>
      </c>
      <c r="F10" s="44">
        <v>32</v>
      </c>
      <c r="G10" s="38">
        <v>58199</v>
      </c>
      <c r="H10" s="40">
        <v>1.0453</v>
      </c>
      <c r="I10" s="45">
        <v>0.5138</v>
      </c>
      <c r="J10" s="46">
        <v>24649</v>
      </c>
      <c r="K10" s="47">
        <v>22914</v>
      </c>
      <c r="L10" s="47">
        <v>144.43</v>
      </c>
      <c r="M10" s="38">
        <v>45500</v>
      </c>
      <c r="N10" s="52"/>
      <c r="O10" s="56"/>
      <c r="P10" s="57"/>
      <c r="Q10" s="64">
        <f t="shared" si="1"/>
        <v>0</v>
      </c>
      <c r="R10" s="57"/>
      <c r="S10" s="64">
        <f>R10*0.002</f>
        <v>0</v>
      </c>
      <c r="T10" s="60">
        <f>Q10+S10</f>
        <v>0</v>
      </c>
      <c r="U10" s="60">
        <f>T10-L10</f>
        <v>-144.43</v>
      </c>
      <c r="V10" s="30" t="s">
        <v>28</v>
      </c>
      <c r="W10" s="30"/>
      <c r="X10" s="30"/>
      <c r="Y10" s="30"/>
      <c r="Z10" s="30"/>
    </row>
    <row r="11" ht="25.5" spans="1:26">
      <c r="A11" s="24">
        <v>5</v>
      </c>
      <c r="B11" s="25">
        <v>5</v>
      </c>
      <c r="C11" s="27" t="s">
        <v>32</v>
      </c>
      <c r="D11" s="26" t="s">
        <v>30</v>
      </c>
      <c r="E11" s="38">
        <v>65406.54</v>
      </c>
      <c r="F11" s="44">
        <v>223</v>
      </c>
      <c r="G11" s="38">
        <v>198608.42</v>
      </c>
      <c r="H11" s="45">
        <v>3.0365</v>
      </c>
      <c r="I11" s="45">
        <v>0.405</v>
      </c>
      <c r="J11" s="46">
        <v>82206.87</v>
      </c>
      <c r="K11" s="47">
        <v>97057.94</v>
      </c>
      <c r="L11" s="47">
        <v>494.12</v>
      </c>
      <c r="M11" s="38">
        <v>65406.54</v>
      </c>
      <c r="N11" s="52">
        <f>(R11+P11)/M11</f>
        <v>2.39151649540385</v>
      </c>
      <c r="O11" s="56">
        <f>R11/(R11+P11)</f>
        <v>0.532704789215498</v>
      </c>
      <c r="P11" s="54">
        <v>73094.6997339584</v>
      </c>
      <c r="Q11" s="64">
        <f t="shared" si="1"/>
        <v>292.378798935833</v>
      </c>
      <c r="R11" s="54">
        <v>83326.1195833333</v>
      </c>
      <c r="S11" s="60">
        <f>R11*0.002</f>
        <v>166.652239166667</v>
      </c>
      <c r="T11" s="60">
        <f>Q11+S11</f>
        <v>459.0310381025</v>
      </c>
      <c r="U11" s="60">
        <f>T11-L11</f>
        <v>-35.0889618974999</v>
      </c>
      <c r="V11" s="30"/>
      <c r="W11" s="30"/>
      <c r="X11" s="30"/>
      <c r="Y11" s="30"/>
      <c r="Z11" s="30"/>
    </row>
    <row r="12" ht="28.8" customHeight="true" spans="1:26">
      <c r="A12" s="24"/>
      <c r="B12" s="25"/>
      <c r="C12" s="27" t="s">
        <v>33</v>
      </c>
      <c r="D12" s="26"/>
      <c r="E12" s="41"/>
      <c r="F12" s="42"/>
      <c r="G12" s="41"/>
      <c r="H12" s="43"/>
      <c r="I12" s="43"/>
      <c r="J12" s="41"/>
      <c r="K12" s="41"/>
      <c r="L12" s="41"/>
      <c r="M12" s="55"/>
      <c r="N12" s="52"/>
      <c r="O12" s="56"/>
      <c r="P12" s="55"/>
      <c r="Q12" s="64"/>
      <c r="R12" s="55"/>
      <c r="S12" s="55"/>
      <c r="T12" s="55"/>
      <c r="U12" s="55"/>
      <c r="V12" s="30"/>
      <c r="W12" s="30"/>
      <c r="X12" s="30"/>
      <c r="Y12" s="30"/>
      <c r="Z12" s="30"/>
    </row>
    <row r="13" ht="32.4" customHeight="true" spans="1:26">
      <c r="A13" s="24">
        <v>6</v>
      </c>
      <c r="B13" s="25">
        <v>6</v>
      </c>
      <c r="C13" s="27" t="s">
        <v>34</v>
      </c>
      <c r="D13" s="26" t="s">
        <v>27</v>
      </c>
      <c r="E13" s="38">
        <v>100619.8</v>
      </c>
      <c r="F13" s="44">
        <v>236</v>
      </c>
      <c r="G13" s="38">
        <v>253139.55</v>
      </c>
      <c r="H13" s="40">
        <v>2.3703</v>
      </c>
      <c r="I13" s="45">
        <v>0.6312</v>
      </c>
      <c r="J13" s="46">
        <v>110654.58</v>
      </c>
      <c r="K13" s="47">
        <v>127842.86</v>
      </c>
      <c r="L13" s="48">
        <v>556</v>
      </c>
      <c r="M13" s="54">
        <v>100619.8</v>
      </c>
      <c r="N13" s="52">
        <f t="shared" ref="N13" si="2">(R13+P13)/M13</f>
        <v>2.29396714393274</v>
      </c>
      <c r="O13" s="56">
        <f t="shared" ref="O13" si="3">R13/(R13+P13)</f>
        <v>0.494533036810337</v>
      </c>
      <c r="P13" s="57">
        <v>116671.133940792</v>
      </c>
      <c r="Q13" s="64">
        <v>300</v>
      </c>
      <c r="R13" s="57">
        <v>114147.381288292</v>
      </c>
      <c r="S13" s="64">
        <f>R13*0.002</f>
        <v>228.294762576583</v>
      </c>
      <c r="T13" s="64">
        <f>Q13+S13</f>
        <v>528.294762576583</v>
      </c>
      <c r="U13" s="60">
        <f>T13-L13</f>
        <v>-27.7052374234167</v>
      </c>
      <c r="V13" s="30"/>
      <c r="W13" s="30"/>
      <c r="X13" s="30"/>
      <c r="Y13" s="30"/>
      <c r="Z13" s="30"/>
    </row>
    <row r="14" ht="25.5" spans="1:26">
      <c r="A14" s="24">
        <v>7</v>
      </c>
      <c r="B14" s="25">
        <v>7</v>
      </c>
      <c r="C14" s="27" t="s">
        <v>35</v>
      </c>
      <c r="D14" s="26" t="s">
        <v>27</v>
      </c>
      <c r="E14" s="38">
        <v>20000</v>
      </c>
      <c r="F14" s="44">
        <v>55</v>
      </c>
      <c r="G14" s="38">
        <v>54285</v>
      </c>
      <c r="H14" s="40">
        <v>2.4472</v>
      </c>
      <c r="I14" s="45">
        <v>0.658</v>
      </c>
      <c r="J14" s="46">
        <v>25687.46</v>
      </c>
      <c r="K14" s="47">
        <v>23255.88</v>
      </c>
      <c r="L14" s="47">
        <v>149.26</v>
      </c>
      <c r="M14" s="53">
        <v>20000</v>
      </c>
      <c r="N14" s="52"/>
      <c r="O14" s="56"/>
      <c r="P14" s="54"/>
      <c r="Q14" s="64">
        <f t="shared" si="1"/>
        <v>0</v>
      </c>
      <c r="R14" s="54"/>
      <c r="S14" s="60">
        <f>R14*0.002</f>
        <v>0</v>
      </c>
      <c r="T14" s="60">
        <f>Q14+S14</f>
        <v>0</v>
      </c>
      <c r="U14" s="53">
        <f>T14-L14</f>
        <v>-149.26</v>
      </c>
      <c r="V14" s="30" t="s">
        <v>36</v>
      </c>
      <c r="W14" s="30"/>
      <c r="X14" s="30"/>
      <c r="Y14" s="30"/>
      <c r="Z14" s="30"/>
    </row>
    <row r="15" ht="31.8" customHeight="true" spans="1:26">
      <c r="A15" s="24"/>
      <c r="B15" s="25"/>
      <c r="C15" s="27" t="s">
        <v>37</v>
      </c>
      <c r="D15" s="26"/>
      <c r="E15" s="41"/>
      <c r="F15" s="42"/>
      <c r="G15" s="41"/>
      <c r="H15" s="43"/>
      <c r="I15" s="43"/>
      <c r="J15" s="41"/>
      <c r="K15" s="41"/>
      <c r="L15" s="41"/>
      <c r="M15" s="55"/>
      <c r="N15" s="58"/>
      <c r="O15" s="58"/>
      <c r="P15" s="55"/>
      <c r="Q15" s="60"/>
      <c r="R15" s="55"/>
      <c r="S15" s="55"/>
      <c r="T15" s="55"/>
      <c r="U15" s="55"/>
      <c r="V15" s="30"/>
      <c r="W15" s="30"/>
      <c r="X15" s="30"/>
      <c r="Y15" s="30"/>
      <c r="Z15" s="30"/>
    </row>
    <row r="16" ht="25.5" spans="1:26">
      <c r="A16" s="24">
        <v>8</v>
      </c>
      <c r="B16" s="25">
        <v>8</v>
      </c>
      <c r="C16" s="27" t="s">
        <v>38</v>
      </c>
      <c r="D16" s="26" t="s">
        <v>39</v>
      </c>
      <c r="E16" s="38">
        <v>43166.67</v>
      </c>
      <c r="F16" s="44">
        <v>447</v>
      </c>
      <c r="G16" s="38">
        <v>140180.75</v>
      </c>
      <c r="H16" s="40">
        <v>3.7623</v>
      </c>
      <c r="I16" s="45">
        <v>0.6631</v>
      </c>
      <c r="J16" s="46">
        <v>106547.32</v>
      </c>
      <c r="K16" s="47">
        <v>55860.58</v>
      </c>
      <c r="L16" s="48">
        <v>537.91</v>
      </c>
      <c r="M16" s="38">
        <v>43166.67</v>
      </c>
      <c r="N16" s="59"/>
      <c r="O16" s="59"/>
      <c r="P16" s="54"/>
      <c r="Q16" s="64">
        <f t="shared" si="1"/>
        <v>0</v>
      </c>
      <c r="R16" s="54"/>
      <c r="S16" s="60">
        <f>R16*0.002</f>
        <v>0</v>
      </c>
      <c r="T16" s="60">
        <f>Q16+S16</f>
        <v>0</v>
      </c>
      <c r="U16" s="60">
        <f>T16-L16</f>
        <v>-537.91</v>
      </c>
      <c r="V16" s="30" t="s">
        <v>40</v>
      </c>
      <c r="W16" s="30"/>
      <c r="X16" s="30"/>
      <c r="Y16" s="30"/>
      <c r="Z16" s="30"/>
    </row>
    <row r="17" ht="33" customHeight="true" spans="1:26">
      <c r="A17" s="24"/>
      <c r="B17" s="25"/>
      <c r="C17" s="27" t="s">
        <v>41</v>
      </c>
      <c r="D17" s="26"/>
      <c r="E17" s="41"/>
      <c r="F17" s="42"/>
      <c r="G17" s="41"/>
      <c r="H17" s="43"/>
      <c r="I17" s="43"/>
      <c r="J17" s="41"/>
      <c r="K17" s="41"/>
      <c r="L17" s="41"/>
      <c r="M17" s="53"/>
      <c r="N17" s="52"/>
      <c r="O17" s="52"/>
      <c r="P17" s="55"/>
      <c r="Q17" s="60"/>
      <c r="R17" s="55"/>
      <c r="S17" s="55"/>
      <c r="T17" s="55"/>
      <c r="U17" s="55"/>
      <c r="V17" s="30"/>
      <c r="W17" s="30"/>
      <c r="X17" s="30"/>
      <c r="Y17" s="30"/>
      <c r="Z17" s="30"/>
    </row>
    <row r="18" ht="30" customHeight="true" spans="1:26">
      <c r="A18" s="24">
        <v>9</v>
      </c>
      <c r="B18" s="25">
        <v>9</v>
      </c>
      <c r="C18" s="27" t="s">
        <v>42</v>
      </c>
      <c r="D18" s="26" t="s">
        <v>39</v>
      </c>
      <c r="E18" s="38">
        <v>10500</v>
      </c>
      <c r="F18" s="44">
        <v>40</v>
      </c>
      <c r="G18" s="38">
        <v>27115</v>
      </c>
      <c r="H18" s="45">
        <v>6.8873</v>
      </c>
      <c r="I18" s="45">
        <v>0.3749</v>
      </c>
      <c r="J18" s="46">
        <v>52772.25</v>
      </c>
      <c r="K18" s="47">
        <v>17954.58</v>
      </c>
      <c r="L18" s="49">
        <v>247</v>
      </c>
      <c r="M18" s="60">
        <v>10500</v>
      </c>
      <c r="N18" s="59">
        <f>(R18+P18)/M18</f>
        <v>2.07029761904762</v>
      </c>
      <c r="O18" s="59">
        <f>R18/(R18+P18)</f>
        <v>0.742982279597098</v>
      </c>
      <c r="P18" s="54">
        <v>5587.08333333333</v>
      </c>
      <c r="Q18" s="60">
        <f t="shared" si="1"/>
        <v>22.3483333333333</v>
      </c>
      <c r="R18" s="54">
        <v>16151.0416666667</v>
      </c>
      <c r="S18" s="60">
        <f>R18*0.002</f>
        <v>32.3020833333333</v>
      </c>
      <c r="T18" s="60">
        <f>Q18+S18</f>
        <v>54.6504166666667</v>
      </c>
      <c r="U18" s="60">
        <f>T18-L18</f>
        <v>-192.349583333333</v>
      </c>
      <c r="V18" s="30"/>
      <c r="W18" s="30"/>
      <c r="X18" s="30"/>
      <c r="Y18" s="30"/>
      <c r="Z18" s="30"/>
    </row>
    <row r="19" ht="31.2" customHeight="true" spans="1:26">
      <c r="A19" s="24"/>
      <c r="B19" s="25"/>
      <c r="C19" s="27" t="s">
        <v>43</v>
      </c>
      <c r="D19" s="26"/>
      <c r="E19" s="41"/>
      <c r="F19" s="42"/>
      <c r="G19" s="41"/>
      <c r="H19" s="43"/>
      <c r="I19" s="43"/>
      <c r="J19" s="41"/>
      <c r="K19" s="41"/>
      <c r="L19" s="38"/>
      <c r="M19" s="60"/>
      <c r="N19" s="59"/>
      <c r="O19" s="59"/>
      <c r="P19" s="60"/>
      <c r="Q19" s="60"/>
      <c r="R19" s="60"/>
      <c r="S19" s="60"/>
      <c r="T19" s="60"/>
      <c r="U19" s="60"/>
      <c r="V19" s="30"/>
      <c r="W19" s="30"/>
      <c r="X19" s="30"/>
      <c r="Y19" s="30"/>
      <c r="Z19" s="30"/>
    </row>
    <row r="20" ht="35.4" customHeight="true" spans="1:26">
      <c r="A20" s="24">
        <v>10</v>
      </c>
      <c r="B20" s="25">
        <v>10</v>
      </c>
      <c r="C20" s="27" t="s">
        <v>44</v>
      </c>
      <c r="D20" s="26" t="s">
        <v>27</v>
      </c>
      <c r="E20" s="38">
        <v>100000</v>
      </c>
      <c r="F20" s="44">
        <v>110</v>
      </c>
      <c r="G20" s="38">
        <v>261342</v>
      </c>
      <c r="H20" s="45">
        <v>2.2976</v>
      </c>
      <c r="I20" s="45">
        <v>1</v>
      </c>
      <c r="J20" s="46">
        <v>98880.89</v>
      </c>
      <c r="K20" s="47">
        <v>130879.25</v>
      </c>
      <c r="L20" s="49">
        <v>657.28</v>
      </c>
      <c r="M20" s="54">
        <v>100000</v>
      </c>
      <c r="N20" s="59">
        <f>(R20+P20)/M20</f>
        <v>1.78724530385542</v>
      </c>
      <c r="O20" s="59">
        <f>R20/(R20+P20)</f>
        <v>0.609241587776332</v>
      </c>
      <c r="P20" s="54">
        <v>69838.113718875</v>
      </c>
      <c r="Q20" s="54">
        <f>P20*0.004</f>
        <v>279.3524548755</v>
      </c>
      <c r="R20" s="54">
        <v>108886.416666667</v>
      </c>
      <c r="S20" s="60">
        <f>R20*0.002</f>
        <v>217.772833333333</v>
      </c>
      <c r="T20" s="60">
        <f>Q20+S20</f>
        <v>497.125288208833</v>
      </c>
      <c r="U20" s="60">
        <f>T20-L20</f>
        <v>-160.154711791167</v>
      </c>
      <c r="V20" s="30"/>
      <c r="W20" s="50"/>
      <c r="X20" s="30"/>
      <c r="Y20" s="30"/>
      <c r="Z20" s="30"/>
    </row>
    <row r="21" ht="29.4" customHeight="true" spans="1:26">
      <c r="A21" s="24"/>
      <c r="B21" s="25"/>
      <c r="C21" s="27" t="s">
        <v>45</v>
      </c>
      <c r="D21" s="26"/>
      <c r="E21" s="41"/>
      <c r="F21" s="42"/>
      <c r="G21" s="41"/>
      <c r="H21" s="43"/>
      <c r="I21" s="43"/>
      <c r="J21" s="41"/>
      <c r="K21" s="41"/>
      <c r="L21" s="38"/>
      <c r="M21" s="60"/>
      <c r="N21" s="59"/>
      <c r="O21" s="59"/>
      <c r="P21" s="60"/>
      <c r="Q21" s="60"/>
      <c r="R21" s="60"/>
      <c r="S21" s="60"/>
      <c r="T21" s="60"/>
      <c r="U21" s="60"/>
      <c r="V21" s="30"/>
      <c r="W21" s="30"/>
      <c r="X21" s="30"/>
      <c r="Y21" s="30"/>
      <c r="Z21" s="30"/>
    </row>
    <row r="22" ht="25.5" spans="1:26">
      <c r="A22" s="24">
        <v>11</v>
      </c>
      <c r="B22" s="25">
        <v>11</v>
      </c>
      <c r="C22" s="27" t="s">
        <v>46</v>
      </c>
      <c r="D22" s="26" t="s">
        <v>30</v>
      </c>
      <c r="E22" s="38">
        <v>55000</v>
      </c>
      <c r="F22" s="44">
        <v>99</v>
      </c>
      <c r="G22" s="38">
        <v>128594.5</v>
      </c>
      <c r="H22" s="45">
        <v>1.7026</v>
      </c>
      <c r="I22" s="45">
        <v>1</v>
      </c>
      <c r="J22" s="46">
        <v>22267.42</v>
      </c>
      <c r="K22" s="47">
        <v>71376</v>
      </c>
      <c r="L22" s="48">
        <v>231.82</v>
      </c>
      <c r="M22" s="61">
        <v>55000</v>
      </c>
      <c r="N22" s="59"/>
      <c r="O22" s="59"/>
      <c r="P22" s="54"/>
      <c r="Q22" s="54">
        <f>P22*0.004</f>
        <v>0</v>
      </c>
      <c r="R22" s="54"/>
      <c r="S22" s="60">
        <f>R22*0.002</f>
        <v>0</v>
      </c>
      <c r="T22" s="60">
        <f>Q22+S22</f>
        <v>0</v>
      </c>
      <c r="U22" s="60">
        <f>T22-L22</f>
        <v>-231.82</v>
      </c>
      <c r="V22" s="30" t="s">
        <v>47</v>
      </c>
      <c r="W22" s="50">
        <f>L22+L14+L13+L10+L9+L8</f>
        <v>1277.96</v>
      </c>
      <c r="X22" s="30"/>
      <c r="Y22" s="30"/>
      <c r="Z22" s="30"/>
    </row>
    <row r="23" ht="18.6" customHeight="true" spans="1:26">
      <c r="A23" s="29"/>
      <c r="B23" s="29"/>
      <c r="C23" s="30"/>
      <c r="D23" s="29"/>
      <c r="E23" s="30"/>
      <c r="F23" s="30"/>
      <c r="G23" s="30"/>
      <c r="H23" s="30"/>
      <c r="I23" s="30"/>
      <c r="J23" s="30"/>
      <c r="K23" s="30"/>
      <c r="L23" s="30"/>
      <c r="M23" s="30"/>
      <c r="N23" s="62"/>
      <c r="O23" s="62"/>
      <c r="P23" s="30"/>
      <c r="Q23" s="30"/>
      <c r="R23" s="30"/>
      <c r="S23" s="30"/>
      <c r="T23" s="30"/>
      <c r="U23" s="50">
        <f>U22+U14+U10+U9+U8+U16</f>
        <v>-1259.87</v>
      </c>
      <c r="V23" s="30"/>
      <c r="W23" s="30"/>
      <c r="X23" s="30"/>
      <c r="Y23" s="30"/>
      <c r="Z23" s="30"/>
    </row>
    <row r="24" spans="1:26">
      <c r="A24" s="29"/>
      <c r="B24" s="31" t="s">
        <v>48</v>
      </c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spans="1:26">
      <c r="A25" s="29"/>
      <c r="B25" s="31" t="s">
        <v>49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63"/>
      <c r="N25" s="63"/>
      <c r="O25" s="63"/>
      <c r="P25" s="63"/>
      <c r="Q25" s="63"/>
      <c r="R25" s="63"/>
      <c r="S25" s="63"/>
      <c r="T25" s="63"/>
      <c r="U25" s="63"/>
      <c r="V25" s="30"/>
      <c r="W25" s="30"/>
      <c r="X25" s="30"/>
      <c r="Y25" s="30"/>
      <c r="Z25" s="30"/>
    </row>
    <row r="26" spans="1:26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spans="1:26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5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spans="1:26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spans="1:26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spans="1:26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spans="1:26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spans="1:26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spans="1:26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spans="1:26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spans="1:26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spans="1:26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spans="1:26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spans="1:26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spans="1:26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spans="1:26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spans="1:26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spans="1:26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spans="1:26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spans="1:26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spans="1:26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spans="1:26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spans="1:26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spans="1:26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spans="1:26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spans="1:26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spans="1:26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spans="1:26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spans="1:26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spans="1:26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spans="1:26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spans="1:26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spans="1:26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spans="1:26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spans="1:26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spans="1:26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spans="1:26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spans="1:26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spans="1:26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spans="1:26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spans="1:26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spans="1:26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spans="1:26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spans="1:26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spans="1:26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spans="1:26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spans="1:26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spans="1:26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spans="1:26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spans="1:26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spans="1:26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spans="1:26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spans="1:26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spans="1:26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spans="1:26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spans="1:26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spans="1:26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spans="1:26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spans="1:26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spans="1:26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spans="1:26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spans="1:26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spans="1:26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spans="1:26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spans="1:26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spans="1:26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spans="1:26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spans="1:26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spans="1:26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spans="1:26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spans="1:26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spans="1:26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spans="1:26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spans="1:26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spans="1:26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spans="1:26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spans="1:26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spans="1:26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spans="1:26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spans="1:26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spans="1:26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spans="1:26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spans="1:26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spans="1:26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spans="1:26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spans="1:26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spans="1:26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spans="1:26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spans="1:26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spans="1:26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spans="1:26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spans="1:26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spans="1:26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spans="1:26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spans="1:26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spans="1:26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spans="1:26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spans="1:26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spans="1:26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spans="1:26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spans="1:26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spans="1:26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spans="1:26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spans="1:26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spans="1:26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spans="1:26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spans="1:26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spans="1:26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spans="1:26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spans="1:26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spans="1:26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spans="1:26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spans="1:26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spans="1:26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spans="1:26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spans="1:26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spans="1:26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spans="1:26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spans="1:26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spans="1:26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spans="1:26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spans="1:26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spans="1:26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spans="1:26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spans="1:26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spans="1:26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spans="1:26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spans="1:26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spans="1:26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spans="1:26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spans="1:26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spans="1:26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spans="1:26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spans="1:26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spans="1:26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spans="1:26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spans="1:26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spans="1:26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spans="1:26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spans="1:26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spans="1:26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spans="1:26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spans="1:26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spans="1:26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spans="1:26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spans="1:26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spans="1:26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spans="1:26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spans="1:26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spans="1:26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spans="1:26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spans="1:26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spans="1:2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</row>
  </sheetData>
  <autoFilter ref="A3:U22">
    <extLst/>
  </autoFilter>
  <mergeCells count="9">
    <mergeCell ref="A1:U1"/>
    <mergeCell ref="E2:L2"/>
    <mergeCell ref="M2:U2"/>
    <mergeCell ref="B24:U24"/>
    <mergeCell ref="B25:L25"/>
    <mergeCell ref="A2:A3"/>
    <mergeCell ref="B2:B3"/>
    <mergeCell ref="C2:C3"/>
    <mergeCell ref="D2:D3"/>
  </mergeCells>
  <printOptions horizontalCentered="true"/>
  <pageMargins left="0.708661417322835" right="0.708661417322835" top="0.748031496062992" bottom="0.551181102362205" header="0.31496062992126" footer="0.31496062992126"/>
  <pageSetup paperSize="9" scale="5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38"/>
  <sheetViews>
    <sheetView view="pageBreakPreview" zoomScaleNormal="100" zoomScaleSheetLayoutView="100" workbookViewId="0">
      <selection activeCell="F11" sqref="F11"/>
    </sheetView>
  </sheetViews>
  <sheetFormatPr defaultColWidth="8.8" defaultRowHeight="15.75"/>
  <cols>
    <col min="1" max="1" width="7.6" style="1" customWidth="true"/>
    <col min="2" max="2" width="30" style="1" customWidth="true"/>
    <col min="3" max="3" width="11" style="1" customWidth="true"/>
    <col min="4" max="4" width="21.2" style="1" customWidth="true"/>
    <col min="5" max="6" width="11" style="1" customWidth="true"/>
    <col min="7" max="7" width="31.4" style="11" customWidth="true"/>
    <col min="8" max="8" width="12.5" style="1" customWidth="true"/>
    <col min="9" max="9" width="29.8" style="1" customWidth="true"/>
    <col min="10" max="10" width="11.2" style="1" customWidth="true"/>
    <col min="11" max="11" width="10.1" style="1" customWidth="true"/>
    <col min="12" max="12" width="11.1" style="1" customWidth="true"/>
    <col min="13" max="13" width="9.6" style="1" customWidth="true"/>
    <col min="14" max="14" width="9.4" style="1" customWidth="true"/>
    <col min="15" max="15" width="9.3" style="1" customWidth="true"/>
    <col min="16" max="16" width="9.2" style="1" customWidth="true"/>
    <col min="17" max="17" width="7.5" style="1" customWidth="true"/>
    <col min="18" max="18" width="10" style="1" customWidth="true"/>
    <col min="19" max="19" width="7.7" style="1" customWidth="true"/>
    <col min="20" max="20" width="8.8" style="1" customWidth="true"/>
    <col min="21" max="22" width="11.8" style="1" customWidth="true"/>
    <col min="23" max="27" width="12.9" style="1" customWidth="true"/>
    <col min="28" max="16384" width="8.8" style="1"/>
  </cols>
  <sheetData>
    <row r="1" ht="37.2" customHeight="true" spans="1:27">
      <c r="A1" s="2" t="s">
        <v>50</v>
      </c>
      <c r="B1" s="3"/>
      <c r="C1" s="3"/>
      <c r="D1" s="3"/>
      <c r="E1" s="3"/>
      <c r="F1" s="3"/>
      <c r="G1" s="16" t="s">
        <v>51</v>
      </c>
      <c r="H1" s="4"/>
      <c r="I1" s="4" t="s">
        <v>52</v>
      </c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ht="19.95" customHeight="true" spans="1:27">
      <c r="A2" s="5" t="s">
        <v>1</v>
      </c>
      <c r="B2" s="5" t="s">
        <v>53</v>
      </c>
      <c r="C2" s="5" t="s">
        <v>54</v>
      </c>
      <c r="D2" s="5" t="s">
        <v>55</v>
      </c>
      <c r="E2" s="5" t="s">
        <v>56</v>
      </c>
      <c r="F2" s="6"/>
      <c r="G2" s="17" t="s">
        <v>57</v>
      </c>
      <c r="H2" s="4" t="e">
        <f>VLOOKUP(G2,B$4:E$14,3,FALSE)</f>
        <v>#N/A</v>
      </c>
      <c r="I2" s="17" t="s">
        <v>58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ht="19.95" customHeight="true" spans="1:27">
      <c r="A3" s="12"/>
      <c r="B3" s="12" t="s">
        <v>59</v>
      </c>
      <c r="C3" s="12"/>
      <c r="D3" s="13">
        <f>SUM(D4:D14)</f>
        <v>2569.40069452783</v>
      </c>
      <c r="E3" s="12"/>
      <c r="F3" s="9"/>
      <c r="G3" s="17" t="s">
        <v>60</v>
      </c>
      <c r="H3" s="4" t="e">
        <f t="shared" ref="H3:H17" si="0">VLOOKUP(G3,B$4:E$14,3,FALSE)</f>
        <v>#N/A</v>
      </c>
      <c r="I3" s="17" t="s">
        <v>61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ht="19.95" customHeight="true" spans="1:27">
      <c r="A4" s="7">
        <v>1</v>
      </c>
      <c r="B4" s="14" t="s">
        <v>23</v>
      </c>
      <c r="C4" s="8" t="s">
        <v>62</v>
      </c>
      <c r="D4" s="15">
        <f>风险补偿资金汇总表!T6</f>
        <v>1030.29918897325</v>
      </c>
      <c r="E4" s="8" t="s">
        <v>22</v>
      </c>
      <c r="F4" s="9"/>
      <c r="G4" s="17" t="s">
        <v>63</v>
      </c>
      <c r="H4" s="4" t="e">
        <f t="shared" si="0"/>
        <v>#N/A</v>
      </c>
      <c r="I4" s="17" t="s">
        <v>64</v>
      </c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 ht="19.95" customHeight="true" spans="1:27">
      <c r="A5" s="7">
        <v>2</v>
      </c>
      <c r="B5" s="14" t="s">
        <v>26</v>
      </c>
      <c r="C5" s="8" t="s">
        <v>62</v>
      </c>
      <c r="D5" s="15">
        <f>风险补偿资金汇总表!T8</f>
        <v>0</v>
      </c>
      <c r="E5" s="8" t="s">
        <v>65</v>
      </c>
      <c r="F5" s="9"/>
      <c r="G5" s="18" t="s">
        <v>66</v>
      </c>
      <c r="H5" s="4" t="e">
        <f t="shared" si="0"/>
        <v>#N/A</v>
      </c>
      <c r="I5" s="17" t="s">
        <v>67</v>
      </c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ht="19.95" customHeight="true" spans="1:27">
      <c r="A6" s="7">
        <v>3</v>
      </c>
      <c r="B6" s="14" t="s">
        <v>29</v>
      </c>
      <c r="C6" s="8" t="s">
        <v>62</v>
      </c>
      <c r="D6" s="15">
        <f>风险补偿资金汇总表!T9</f>
        <v>0</v>
      </c>
      <c r="E6" s="8" t="s">
        <v>65</v>
      </c>
      <c r="F6" s="9"/>
      <c r="G6" s="18" t="s">
        <v>68</v>
      </c>
      <c r="H6" s="4" t="e">
        <f t="shared" si="0"/>
        <v>#N/A</v>
      </c>
      <c r="I6" s="17" t="s">
        <v>69</v>
      </c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ht="19.95" customHeight="true" spans="1:27">
      <c r="A7" s="7">
        <v>4</v>
      </c>
      <c r="B7" s="14" t="s">
        <v>31</v>
      </c>
      <c r="C7" s="8" t="s">
        <v>62</v>
      </c>
      <c r="D7" s="15">
        <f>风险补偿资金汇总表!T10</f>
        <v>0</v>
      </c>
      <c r="E7" s="8" t="s">
        <v>65</v>
      </c>
      <c r="F7" s="9"/>
      <c r="G7" s="18" t="s">
        <v>70</v>
      </c>
      <c r="H7" s="4" t="e">
        <f t="shared" si="0"/>
        <v>#N/A</v>
      </c>
      <c r="I7" s="17" t="s">
        <v>71</v>
      </c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ht="19.95" customHeight="true" spans="1:27">
      <c r="A8" s="7">
        <v>5</v>
      </c>
      <c r="B8" s="14" t="s">
        <v>32</v>
      </c>
      <c r="C8" s="8" t="s">
        <v>62</v>
      </c>
      <c r="D8" s="15">
        <f>风险补偿资金汇总表!T11</f>
        <v>459.0310381025</v>
      </c>
      <c r="E8" s="8" t="s">
        <v>65</v>
      </c>
      <c r="F8" s="9"/>
      <c r="G8" s="18" t="s">
        <v>72</v>
      </c>
      <c r="H8" s="4" t="e">
        <f t="shared" si="0"/>
        <v>#N/A</v>
      </c>
      <c r="I8" s="17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ht="19.95" customHeight="true" spans="1:27">
      <c r="A9" s="7">
        <v>6</v>
      </c>
      <c r="B9" s="14" t="s">
        <v>34</v>
      </c>
      <c r="C9" s="8" t="s">
        <v>62</v>
      </c>
      <c r="D9" s="15">
        <f>风险补偿资金汇总表!T13</f>
        <v>528.294762576583</v>
      </c>
      <c r="E9" s="8" t="s">
        <v>73</v>
      </c>
      <c r="F9" s="9"/>
      <c r="G9" s="18" t="s">
        <v>74</v>
      </c>
      <c r="H9" s="4" t="e">
        <f t="shared" si="0"/>
        <v>#N/A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ht="19.95" customHeight="true" spans="1:27">
      <c r="A10" s="7">
        <v>7</v>
      </c>
      <c r="B10" s="14" t="s">
        <v>35</v>
      </c>
      <c r="C10" s="8" t="s">
        <v>62</v>
      </c>
      <c r="D10" s="15">
        <f>风险补偿资金汇总表!T14</f>
        <v>0</v>
      </c>
      <c r="E10" s="8" t="s">
        <v>73</v>
      </c>
      <c r="F10" s="9"/>
      <c r="G10" s="18" t="s">
        <v>75</v>
      </c>
      <c r="H10" s="4" t="e">
        <f t="shared" si="0"/>
        <v>#N/A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ht="19.95" customHeight="true" spans="1:27">
      <c r="A11" s="7">
        <v>8</v>
      </c>
      <c r="B11" s="14" t="s">
        <v>38</v>
      </c>
      <c r="C11" s="8" t="s">
        <v>62</v>
      </c>
      <c r="D11" s="15">
        <f>风险补偿资金汇总表!T16</f>
        <v>0</v>
      </c>
      <c r="E11" s="8" t="s">
        <v>76</v>
      </c>
      <c r="F11" s="9"/>
      <c r="G11" s="18" t="s">
        <v>77</v>
      </c>
      <c r="H11" s="4" t="e">
        <f t="shared" si="0"/>
        <v>#N/A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ht="19.95" customHeight="true" spans="1:27">
      <c r="A12" s="7">
        <v>9</v>
      </c>
      <c r="B12" s="14" t="s">
        <v>42</v>
      </c>
      <c r="C12" s="8" t="s">
        <v>62</v>
      </c>
      <c r="D12" s="15">
        <f>风险补偿资金汇总表!T18</f>
        <v>54.6504166666667</v>
      </c>
      <c r="E12" s="8" t="s">
        <v>78</v>
      </c>
      <c r="F12" s="9"/>
      <c r="G12" s="18" t="s">
        <v>38</v>
      </c>
      <c r="H12" s="4">
        <f t="shared" si="0"/>
        <v>0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ht="19.95" customHeight="true" spans="1:27">
      <c r="A13" s="7">
        <v>10</v>
      </c>
      <c r="B13" s="14" t="s">
        <v>44</v>
      </c>
      <c r="C13" s="8" t="s">
        <v>62</v>
      </c>
      <c r="D13" s="15">
        <f>风险补偿资金汇总表!T20</f>
        <v>497.125288208833</v>
      </c>
      <c r="E13" s="8" t="s">
        <v>79</v>
      </c>
      <c r="F13" s="9"/>
      <c r="G13" s="18" t="s">
        <v>80</v>
      </c>
      <c r="H13" s="4" t="e">
        <f t="shared" si="0"/>
        <v>#N/A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ht="19.95" customHeight="true" spans="1:27">
      <c r="A14" s="7">
        <v>11</v>
      </c>
      <c r="B14" s="14" t="s">
        <v>46</v>
      </c>
      <c r="C14" s="8" t="s">
        <v>62</v>
      </c>
      <c r="D14" s="15">
        <f>风险补偿资金汇总表!T22</f>
        <v>0</v>
      </c>
      <c r="E14" s="8" t="s">
        <v>81</v>
      </c>
      <c r="F14" s="9"/>
      <c r="G14" s="18" t="s">
        <v>82</v>
      </c>
      <c r="H14" s="4" t="e">
        <f t="shared" si="0"/>
        <v>#N/A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pans="1:27">
      <c r="A15" s="4"/>
      <c r="B15" s="4"/>
      <c r="C15" s="4"/>
      <c r="D15" s="4"/>
      <c r="E15" s="4"/>
      <c r="F15" s="4"/>
      <c r="G15" s="18" t="s">
        <v>83</v>
      </c>
      <c r="H15" s="4" t="e">
        <f t="shared" si="0"/>
        <v>#N/A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>
      <c r="A16" s="4"/>
      <c r="B16" s="4"/>
      <c r="C16" s="4"/>
      <c r="D16" s="4"/>
      <c r="E16" s="4"/>
      <c r="F16" s="4"/>
      <c r="G16" s="18" t="s">
        <v>84</v>
      </c>
      <c r="H16" s="4" t="e">
        <f t="shared" si="0"/>
        <v>#N/A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7">
      <c r="A17" s="4"/>
      <c r="B17" s="4"/>
      <c r="C17" s="4"/>
      <c r="D17" s="4"/>
      <c r="E17" s="4"/>
      <c r="F17" s="4"/>
      <c r="G17" s="19" t="s">
        <v>85</v>
      </c>
      <c r="H17" s="4" t="e">
        <f t="shared" si="0"/>
        <v>#N/A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>
      <c r="A18" s="4"/>
      <c r="B18" s="4"/>
      <c r="C18" s="4"/>
      <c r="D18" s="4"/>
      <c r="E18" s="4"/>
      <c r="F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spans="1:27">
      <c r="A19" s="4"/>
      <c r="B19" s="4"/>
      <c r="C19" s="4"/>
      <c r="D19" s="4"/>
      <c r="E19" s="4"/>
      <c r="F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spans="1:27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spans="1:27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spans="1:27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spans="1:27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spans="1:27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spans="1:27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spans="1:27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pans="1:27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spans="1:27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27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spans="1:27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spans="1:27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spans="1:27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spans="1:27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spans="1:27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spans="1:27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spans="1:27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spans="1:27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spans="1:27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spans="1:27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spans="1:27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spans="1:27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spans="1:27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spans="1:27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spans="1:27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spans="1:27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spans="1:2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spans="1:27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spans="1:27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spans="1:27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spans="1:27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spans="1:27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spans="1:27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spans="1:27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spans="1:27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spans="1:27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spans="1:2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spans="1:27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spans="1:27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spans="1:27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spans="1:27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spans="1:27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spans="1:27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spans="1:27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spans="1:27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spans="1:27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spans="1:2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spans="1:27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spans="1:27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spans="1:27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spans="1:27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spans="1:27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spans="1:27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spans="1:27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spans="1:27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spans="1:27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spans="1:2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spans="1:27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spans="1:27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spans="1:27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spans="1:27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spans="1:27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spans="1:27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spans="1:27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spans="1:27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spans="1:27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spans="1:2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spans="1:27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spans="1:27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spans="1:27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spans="1:27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spans="1:27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spans="1:27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spans="1:27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spans="1:27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spans="1:27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spans="1:2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spans="1:27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spans="1:27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spans="1:27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spans="1:27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spans="1:27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spans="1:27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spans="1:27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spans="1:27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spans="1:27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spans="1:2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spans="1:27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spans="1:27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spans="1:27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spans="1:27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spans="1:27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spans="1:27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spans="1:27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spans="1:27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spans="1:27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spans="1:2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spans="1:27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spans="1:27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spans="1:27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spans="1:27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spans="1:27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spans="1:27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spans="1:27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spans="1:27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spans="1:27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spans="1: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spans="1:27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spans="1:27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spans="1:27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spans="1:27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spans="1:27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spans="1:27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spans="1:27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spans="1:27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spans="1:27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spans="1:2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spans="1:27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5"/>
  <sheetViews>
    <sheetView tabSelected="1" view="pageBreakPreview" zoomScaleNormal="100" zoomScaleSheetLayoutView="100" workbookViewId="0">
      <selection activeCell="B10" sqref="B10"/>
    </sheetView>
  </sheetViews>
  <sheetFormatPr defaultColWidth="8.8" defaultRowHeight="15.75"/>
  <cols>
    <col min="1" max="1" width="16.5" style="1" customWidth="true"/>
    <col min="2" max="2" width="64.5" style="1" customWidth="true"/>
    <col min="3" max="3" width="11" style="1" customWidth="true"/>
    <col min="4" max="4" width="11.2" style="1" customWidth="true"/>
    <col min="5" max="5" width="10.1" style="1" customWidth="true"/>
    <col min="6" max="6" width="11.1" style="1" customWidth="true"/>
    <col min="7" max="7" width="9.6" style="1" customWidth="true"/>
    <col min="8" max="8" width="9.4" style="1" customWidth="true"/>
    <col min="9" max="9" width="9.3" style="1" customWidth="true"/>
    <col min="10" max="10" width="9.2" style="1" customWidth="true"/>
    <col min="11" max="11" width="7.5" style="1" customWidth="true"/>
    <col min="12" max="12" width="10" style="1" customWidth="true"/>
    <col min="13" max="13" width="7.7" style="1" customWidth="true"/>
    <col min="14" max="14" width="8.8" style="1" customWidth="true"/>
    <col min="15" max="16" width="11.8" style="1" customWidth="true"/>
    <col min="17" max="21" width="12.9" style="1" customWidth="true"/>
    <col min="22" max="16370" width="8.8" style="1"/>
  </cols>
  <sheetData>
    <row r="1" ht="24" customHeight="true" spans="1:1">
      <c r="A1" s="1" t="s">
        <v>86</v>
      </c>
    </row>
    <row r="2" ht="24" customHeight="true"/>
    <row r="3" ht="37.2" customHeight="true" spans="1:21">
      <c r="A3" s="2" t="s">
        <v>87</v>
      </c>
      <c r="B3" s="3"/>
      <c r="C3" s="3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ht="40" customHeight="true" spans="1:21">
      <c r="A4" s="5" t="s">
        <v>1</v>
      </c>
      <c r="B4" s="5" t="s">
        <v>53</v>
      </c>
      <c r="C4" s="6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ht="40" customHeight="true" spans="1:21">
      <c r="A5" s="7">
        <v>1</v>
      </c>
      <c r="B5" s="8" t="s">
        <v>23</v>
      </c>
      <c r="C5" s="9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ht="40" customHeight="true" spans="1:21">
      <c r="A6" s="7">
        <v>2</v>
      </c>
      <c r="B6" s="8" t="s">
        <v>32</v>
      </c>
      <c r="C6" s="9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ht="40" customHeight="true" spans="1:21">
      <c r="A7" s="7">
        <v>3</v>
      </c>
      <c r="B7" s="8" t="s">
        <v>26</v>
      </c>
      <c r="C7" s="9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ht="40" customHeight="true" spans="1:21">
      <c r="A8" s="7">
        <v>4</v>
      </c>
      <c r="B8" s="8" t="s">
        <v>29</v>
      </c>
      <c r="C8" s="9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ht="40" customHeight="true" spans="1:21">
      <c r="A9" s="7">
        <v>5</v>
      </c>
      <c r="B9" s="8" t="s">
        <v>34</v>
      </c>
      <c r="C9" s="9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ht="40" customHeight="true" spans="1:21">
      <c r="A10" s="7">
        <v>6</v>
      </c>
      <c r="B10" s="8" t="s">
        <v>35</v>
      </c>
      <c r="C10" s="9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ht="40" customHeight="true" spans="1:21">
      <c r="A11" s="7">
        <v>7</v>
      </c>
      <c r="B11" s="8" t="s">
        <v>46</v>
      </c>
      <c r="C11" s="9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ht="45" customHeight="true" spans="1:21">
      <c r="A13" s="10"/>
      <c r="B13" s="10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>
      <c r="A14" s="10"/>
      <c r="B14" s="10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>
      <c r="A15" s="10"/>
      <c r="B15" s="10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spans="1:2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spans="1:2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</row>
    <row r="33" spans="1:2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</row>
    <row r="34" spans="1:2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</row>
    <row r="35" spans="1:2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</row>
    <row r="36" spans="1:2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</row>
    <row r="37" spans="1:2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</row>
    <row r="38" spans="1:2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</row>
    <row r="39" spans="1:2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</row>
    <row r="40" spans="1:2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</row>
    <row r="41" spans="1:2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</row>
    <row r="42" spans="1:2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</row>
    <row r="43" spans="1:2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</row>
    <row r="44" spans="1:2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</row>
    <row r="45" spans="1:2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</row>
    <row r="46" spans="1:2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</row>
    <row r="47" spans="1:2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</row>
    <row r="48" spans="1:2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spans="1:2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spans="1:2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 spans="1:2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spans="1:2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spans="1:2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spans="1:2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spans="1:2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spans="1:2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spans="1:2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spans="1:2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spans="1:2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spans="1:2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 spans="1:2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spans="1:2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spans="1:2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spans="1:2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 spans="1:2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spans="1:2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spans="1:2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spans="1:2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spans="1:2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spans="1:2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 spans="1:2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 spans="1:2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 spans="1:2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 spans="1:2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 spans="1:2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spans="1:2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 spans="1:2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 spans="1:2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 spans="1:2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 spans="1:2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 spans="1:2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 spans="1:2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 spans="1:2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spans="1:2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spans="1:2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spans="1:2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spans="1:2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spans="1:2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2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spans="1:2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spans="1:2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spans="1:2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spans="1:2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spans="1:2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spans="1:2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spans="1:2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spans="1:2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spans="1:2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 spans="1:2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spans="1:2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 spans="1:2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 spans="1:2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 spans="1:2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 spans="1:2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 spans="1:2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 spans="1:2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 spans="1:2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 spans="1:2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</row>
    <row r="109" spans="1:2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</row>
    <row r="110" spans="1:2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</row>
    <row r="111" spans="1:2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</row>
    <row r="112" spans="1:2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</row>
    <row r="113" spans="1:2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</row>
    <row r="114" spans="1:2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</row>
    <row r="115" spans="1:2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 spans="1:2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spans="1:2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  <row r="118" spans="1:2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</row>
    <row r="119" spans="1:2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</row>
    <row r="120" spans="1:2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</row>
    <row r="121" spans="1:2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</row>
    <row r="122" spans="1:2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</row>
    <row r="123" spans="1:2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</row>
    <row r="124" spans="1:2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</row>
    <row r="125" spans="1:2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</row>
    <row r="126" spans="1:2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</row>
    <row r="127" spans="1:2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</row>
    <row r="128" spans="1:2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spans="1:2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</row>
    <row r="130" spans="1:2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</row>
    <row r="131" spans="1:2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</row>
    <row r="132" spans="1:2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</row>
    <row r="133" spans="1:2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</row>
    <row r="134" spans="1:2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</row>
    <row r="135" spans="1:2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</row>
  </sheetData>
  <mergeCells count="2">
    <mergeCell ref="A3:B3"/>
    <mergeCell ref="A13:B15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风险补偿资金汇总表</vt:lpstr>
      <vt:lpstr>计划汇总</vt:lpstr>
      <vt:lpstr>风险补偿资金分配表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gxxc</cp:lastModifiedBy>
  <dcterms:created xsi:type="dcterms:W3CDTF">2006-09-15T11:21:00Z</dcterms:created>
  <cp:lastPrinted>2022-09-04T01:55:00Z</cp:lastPrinted>
  <dcterms:modified xsi:type="dcterms:W3CDTF">2023-10-16T15:33:45Z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